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360" yWindow="96" windowWidth="11340" windowHeight="7056"/>
  </bookViews>
  <sheets>
    <sheet name="Acolhimento" sheetId="4" r:id="rId1"/>
    <sheet name="Dados e resultados" sheetId="1" r:id="rId2"/>
    <sheet name="Gráfico" sheetId="5" r:id="rId3"/>
  </sheets>
  <calcPr calcId="152511"/>
</workbook>
</file>

<file path=xl/calcChain.xml><?xml version="1.0" encoding="utf-8"?>
<calcChain xmlns="http://schemas.openxmlformats.org/spreadsheetml/2006/main">
  <c r="G27" i="1" l="1"/>
  <c r="G28" i="1"/>
  <c r="L28" i="1" s="1"/>
  <c r="E27" i="1"/>
  <c r="E28" i="1" s="1"/>
  <c r="L22" i="1"/>
  <c r="K22" i="1"/>
  <c r="J22" i="1"/>
  <c r="I22" i="1"/>
  <c r="H22" i="1"/>
  <c r="G22" i="1"/>
  <c r="F22" i="1"/>
  <c r="D22" i="1"/>
  <c r="L21" i="1"/>
  <c r="K21" i="1"/>
  <c r="J21" i="1"/>
  <c r="I21" i="1"/>
  <c r="H21" i="1"/>
  <c r="G21" i="1"/>
  <c r="F21" i="1"/>
  <c r="D21" i="1"/>
  <c r="L20" i="1"/>
  <c r="K20" i="1"/>
  <c r="J20" i="1"/>
  <c r="I20" i="1"/>
  <c r="H20" i="1"/>
  <c r="G20" i="1"/>
  <c r="F20" i="1"/>
  <c r="D20" i="1"/>
  <c r="L19" i="1"/>
  <c r="K19" i="1"/>
  <c r="J19" i="1"/>
  <c r="I19" i="1"/>
  <c r="H19" i="1"/>
  <c r="G19" i="1"/>
  <c r="F19" i="1"/>
  <c r="D19" i="1"/>
  <c r="L18" i="1"/>
  <c r="K18" i="1"/>
  <c r="J18" i="1"/>
  <c r="I18" i="1"/>
  <c r="H18" i="1"/>
  <c r="G18" i="1"/>
  <c r="F18" i="1"/>
  <c r="D18" i="1"/>
  <c r="L17" i="1"/>
  <c r="K17" i="1"/>
  <c r="J17" i="1"/>
  <c r="I17" i="1"/>
  <c r="H17" i="1"/>
  <c r="G17" i="1"/>
  <c r="F17" i="1"/>
  <c r="D17" i="1"/>
  <c r="L16" i="1"/>
  <c r="K16" i="1"/>
  <c r="J16" i="1"/>
  <c r="I16" i="1"/>
  <c r="H16" i="1"/>
  <c r="G16" i="1"/>
  <c r="F16" i="1"/>
  <c r="D16" i="1"/>
  <c r="L15" i="1"/>
  <c r="K15" i="1"/>
  <c r="J15" i="1"/>
  <c r="I15" i="1"/>
  <c r="H15" i="1"/>
  <c r="G15" i="1"/>
  <c r="F15" i="1"/>
  <c r="D15" i="1"/>
  <c r="L14" i="1"/>
  <c r="K14" i="1"/>
  <c r="J14" i="1"/>
  <c r="I14" i="1"/>
  <c r="H14" i="1"/>
  <c r="G14" i="1"/>
  <c r="F14" i="1"/>
  <c r="D14" i="1"/>
  <c r="L13" i="1"/>
  <c r="K13" i="1"/>
  <c r="J13" i="1"/>
  <c r="I13" i="1"/>
  <c r="H13" i="1"/>
  <c r="G13" i="1"/>
  <c r="F13" i="1"/>
  <c r="D13" i="1"/>
  <c r="L12" i="1"/>
  <c r="K12" i="1"/>
  <c r="J12" i="1"/>
  <c r="I12" i="1"/>
  <c r="H12" i="1"/>
  <c r="G12" i="1"/>
  <c r="F12" i="1"/>
  <c r="D12" i="1"/>
  <c r="L11" i="1"/>
  <c r="K11" i="1"/>
  <c r="J11" i="1"/>
  <c r="I11" i="1"/>
  <c r="H11" i="1"/>
  <c r="G11" i="1"/>
  <c r="F11" i="1"/>
  <c r="D11" i="1"/>
  <c r="K10" i="1"/>
  <c r="I10" i="1"/>
  <c r="F10" i="1"/>
  <c r="D10" i="1"/>
  <c r="K9" i="1"/>
  <c r="I9" i="1"/>
  <c r="F9" i="1"/>
  <c r="D9" i="1"/>
  <c r="K8" i="1"/>
  <c r="I8" i="1"/>
  <c r="F8" i="1"/>
  <c r="D8" i="1"/>
  <c r="K7" i="1"/>
  <c r="I7" i="1"/>
  <c r="F7" i="1"/>
  <c r="D7" i="1"/>
  <c r="K6" i="1"/>
  <c r="I6" i="1"/>
  <c r="F6" i="1"/>
  <c r="D6" i="1"/>
  <c r="K5" i="1"/>
  <c r="I5" i="1"/>
  <c r="F5" i="1"/>
  <c r="D5" i="1"/>
  <c r="K4" i="1"/>
  <c r="I4" i="1"/>
  <c r="F4" i="1"/>
  <c r="D4" i="1"/>
  <c r="K3" i="1"/>
  <c r="I3" i="1"/>
  <c r="F3" i="1"/>
  <c r="D3" i="1"/>
  <c r="H9" i="1" l="1"/>
  <c r="L27" i="1"/>
  <c r="E24" i="1"/>
  <c r="E25" i="1" s="1"/>
  <c r="G25" i="1"/>
  <c r="G30" i="1"/>
  <c r="H4" i="1"/>
  <c r="E33" i="1"/>
  <c r="E34" i="1" s="1"/>
  <c r="H5" i="1"/>
  <c r="H6" i="1"/>
  <c r="G24" i="1"/>
  <c r="G4" i="1" s="1"/>
  <c r="G34" i="1"/>
  <c r="E30" i="1"/>
  <c r="E31" i="1" s="1"/>
  <c r="H3" i="1"/>
  <c r="H7" i="1"/>
  <c r="H25" i="1"/>
  <c r="G31" i="1"/>
  <c r="G33" i="1"/>
  <c r="H8" i="1"/>
  <c r="H10" i="1"/>
  <c r="G9" i="1" l="1"/>
  <c r="G3" i="1"/>
  <c r="L30" i="1"/>
  <c r="G7" i="1"/>
  <c r="J4" i="1"/>
  <c r="G6" i="1"/>
  <c r="L24" i="1"/>
  <c r="L25" i="1"/>
  <c r="H34" i="1"/>
  <c r="G10" i="1"/>
  <c r="G5" i="1"/>
  <c r="J10" i="1"/>
  <c r="H28" i="1"/>
  <c r="J24" i="1" s="1"/>
  <c r="H31" i="1"/>
  <c r="G8" i="1"/>
  <c r="L9" i="1"/>
  <c r="L7" i="1"/>
  <c r="L5" i="1"/>
  <c r="L3" i="1"/>
  <c r="L34" i="1"/>
  <c r="L6" i="1"/>
  <c r="L33" i="1"/>
  <c r="L10" i="1"/>
  <c r="L8" i="1"/>
  <c r="L4" i="1"/>
  <c r="J3" i="1"/>
  <c r="J9" i="1"/>
  <c r="J7" i="1"/>
  <c r="J5" i="1"/>
  <c r="L31" i="1"/>
  <c r="J8" i="1"/>
  <c r="J6" i="1"/>
</calcChain>
</file>

<file path=xl/comments1.xml><?xml version="1.0" encoding="utf-8"?>
<comments xmlns="http://schemas.openxmlformats.org/spreadsheetml/2006/main">
  <authors>
    <author>Rui Assis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Coeficiente de correlação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Coeficiente de determinação</t>
        </r>
      </text>
    </comment>
  </commentList>
</comments>
</file>

<file path=xl/sharedStrings.xml><?xml version="1.0" encoding="utf-8"?>
<sst xmlns="http://schemas.openxmlformats.org/spreadsheetml/2006/main" count="59" uniqueCount="39">
  <si>
    <t>y</t>
  </si>
  <si>
    <t>x</t>
  </si>
  <si>
    <t>r =</t>
  </si>
  <si>
    <t>Rui Assis</t>
  </si>
  <si>
    <r>
      <t>y = 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.x</t>
    </r>
    <r>
      <rPr>
        <b/>
        <vertAlign val="superscript"/>
        <sz val="10"/>
        <rFont val="Arial"/>
        <family val="2"/>
      </rPr>
      <t>k2</t>
    </r>
  </si>
  <si>
    <r>
      <t>y = 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.e</t>
    </r>
    <r>
      <rPr>
        <b/>
        <vertAlign val="superscript"/>
        <sz val="10"/>
        <rFont val="Arial"/>
        <family val="2"/>
      </rPr>
      <t>k2.x</t>
    </r>
  </si>
  <si>
    <t>ln(y)</t>
  </si>
  <si>
    <t>Aderência de funções a um conjunto de pontos</t>
  </si>
  <si>
    <t>Melhor solução:</t>
  </si>
  <si>
    <t>x =</t>
  </si>
  <si>
    <t>y =</t>
  </si>
  <si>
    <t>Previsões</t>
  </si>
  <si>
    <t>ln(x)</t>
  </si>
  <si>
    <t>Potência</t>
  </si>
  <si>
    <t>Recta</t>
  </si>
  <si>
    <t>Exponencial</t>
  </si>
  <si>
    <t>Logarítmica</t>
  </si>
  <si>
    <r>
      <t>y = 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+k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.x</t>
    </r>
  </si>
  <si>
    <r>
      <t>y = 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+k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.ln(x)</t>
    </r>
  </si>
  <si>
    <t>http://www.rassis.com</t>
  </si>
  <si>
    <r>
      <t>y = k.x</t>
    </r>
    <r>
      <rPr>
        <b/>
        <i/>
        <vertAlign val="superscript"/>
        <sz val="16"/>
        <color indexed="10"/>
        <rFont val="Symbol"/>
        <family val="1"/>
        <charset val="2"/>
      </rPr>
      <t>a</t>
    </r>
  </si>
  <si>
    <r>
      <t>y = k</t>
    </r>
    <r>
      <rPr>
        <b/>
        <i/>
        <vertAlign val="subscript"/>
        <sz val="16"/>
        <color indexed="10"/>
        <rFont val="Times New Roman"/>
        <family val="1"/>
      </rPr>
      <t>1</t>
    </r>
    <r>
      <rPr>
        <b/>
        <i/>
        <sz val="16"/>
        <color indexed="10"/>
        <rFont val="Times New Roman"/>
        <family val="1"/>
      </rPr>
      <t>.e</t>
    </r>
    <r>
      <rPr>
        <b/>
        <i/>
        <vertAlign val="superscript"/>
        <sz val="16"/>
        <color indexed="10"/>
        <rFont val="Times New Roman"/>
        <family val="1"/>
      </rPr>
      <t>k2.x</t>
    </r>
  </si>
  <si>
    <t>Estatística Aplicada</t>
  </si>
  <si>
    <r>
      <t>y = k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.x</t>
    </r>
    <r>
      <rPr>
        <b/>
        <i/>
        <vertAlign val="superscript"/>
        <sz val="10"/>
        <rFont val="Arial"/>
        <family val="2"/>
      </rPr>
      <t>k2</t>
    </r>
  </si>
  <si>
    <r>
      <t>y = k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+ k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.x</t>
    </r>
  </si>
  <si>
    <r>
      <t>y = k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.e</t>
    </r>
    <r>
      <rPr>
        <b/>
        <i/>
        <vertAlign val="superscript"/>
        <sz val="10"/>
        <rFont val="Arial"/>
        <family val="2"/>
      </rPr>
      <t>k2.x</t>
    </r>
  </si>
  <si>
    <r>
      <t>y = k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+ k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.ln(x)</t>
    </r>
  </si>
  <si>
    <r>
      <t>r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=</t>
    </r>
  </si>
  <si>
    <r>
      <t>k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=</t>
    </r>
  </si>
  <si>
    <r>
      <t>k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=</t>
    </r>
  </si>
  <si>
    <r>
      <t>y = k</t>
    </r>
    <r>
      <rPr>
        <b/>
        <i/>
        <vertAlign val="subscript"/>
        <sz val="16"/>
        <color indexed="10"/>
        <rFont val="Times New Roman"/>
        <family val="1"/>
      </rPr>
      <t>1</t>
    </r>
    <r>
      <rPr>
        <b/>
        <i/>
        <sz val="16"/>
        <color indexed="10"/>
        <rFont val="Times New Roman"/>
        <family val="1"/>
      </rPr>
      <t>+ k</t>
    </r>
    <r>
      <rPr>
        <b/>
        <i/>
        <vertAlign val="subscript"/>
        <sz val="16"/>
        <color indexed="10"/>
        <rFont val="Times New Roman"/>
        <family val="1"/>
      </rPr>
      <t>2</t>
    </r>
    <r>
      <rPr>
        <b/>
        <i/>
        <sz val="16"/>
        <color indexed="10"/>
        <rFont val="Times New Roman"/>
        <family val="1"/>
      </rPr>
      <t>.ln(x)</t>
    </r>
  </si>
  <si>
    <r>
      <t>y = k</t>
    </r>
    <r>
      <rPr>
        <b/>
        <i/>
        <vertAlign val="subscript"/>
        <sz val="16"/>
        <color indexed="10"/>
        <rFont val="Times New Roman"/>
        <family val="1"/>
      </rPr>
      <t>1</t>
    </r>
    <r>
      <rPr>
        <b/>
        <i/>
        <sz val="16"/>
        <color indexed="10"/>
        <rFont val="Times New Roman"/>
        <family val="1"/>
      </rPr>
      <t>+ k</t>
    </r>
    <r>
      <rPr>
        <b/>
        <i/>
        <vertAlign val="subscript"/>
        <sz val="16"/>
        <color indexed="10"/>
        <rFont val="Times New Roman"/>
        <family val="1"/>
      </rPr>
      <t>2</t>
    </r>
    <r>
      <rPr>
        <b/>
        <i/>
        <sz val="16"/>
        <color indexed="10"/>
        <rFont val="Times New Roman"/>
        <family val="1"/>
      </rPr>
      <t>.x</t>
    </r>
  </si>
  <si>
    <t>rassis@rassis.com</t>
  </si>
  <si>
    <t>Potência:</t>
  </si>
  <si>
    <t>Recta:</t>
  </si>
  <si>
    <t>Exponencial:</t>
  </si>
  <si>
    <t>Logarítmica:</t>
  </si>
  <si>
    <r>
      <t>log(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</si>
  <si>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>log(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</si>
</sst>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6"/>
      <color indexed="12"/>
      <name val="Times New Roman"/>
      <family val="1"/>
    </font>
    <font>
      <b/>
      <vertAlign val="superscript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bscript"/>
      <sz val="10"/>
      <name val="Arial"/>
      <family val="2"/>
    </font>
    <font>
      <b/>
      <i/>
      <sz val="19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i/>
      <sz val="16"/>
      <color indexed="10"/>
      <name val="Times New Roman"/>
      <family val="1"/>
    </font>
    <font>
      <b/>
      <i/>
      <vertAlign val="superscript"/>
      <sz val="16"/>
      <color indexed="10"/>
      <name val="Symbol"/>
      <family val="1"/>
      <charset val="2"/>
    </font>
    <font>
      <b/>
      <i/>
      <vertAlign val="subscript"/>
      <sz val="16"/>
      <color indexed="10"/>
      <name val="Times New Roman"/>
      <family val="1"/>
    </font>
    <font>
      <b/>
      <i/>
      <vertAlign val="superscript"/>
      <sz val="16"/>
      <color indexed="10"/>
      <name val="Times New Roman"/>
      <family val="1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Protection="1"/>
    <xf numFmtId="0" fontId="4" fillId="5" borderId="0" xfId="0" applyFont="1" applyFill="1" applyProtection="1"/>
    <xf numFmtId="0" fontId="5" fillId="4" borderId="0" xfId="0" applyFont="1" applyFill="1" applyAlignment="1" applyProtection="1">
      <alignment horizontal="center"/>
    </xf>
    <xf numFmtId="0" fontId="6" fillId="4" borderId="0" xfId="0" applyNumberFormat="1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1" fillId="3" borderId="0" xfId="0" applyFont="1" applyFill="1"/>
    <xf numFmtId="0" fontId="1" fillId="3" borderId="0" xfId="0" applyFont="1" applyFill="1" applyProtection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3" fillId="6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4" borderId="0" xfId="0" applyFont="1" applyFill="1" applyBorder="1"/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2" fillId="5" borderId="0" xfId="0" applyFont="1" applyFill="1" applyAlignment="1" applyProtection="1">
      <alignment horizontal="center"/>
    </xf>
    <xf numFmtId="0" fontId="13" fillId="5" borderId="0" xfId="0" quotePrefix="1" applyFont="1" applyFill="1" applyAlignment="1" applyProtection="1">
      <alignment horizontal="center"/>
    </xf>
    <xf numFmtId="0" fontId="14" fillId="4" borderId="0" xfId="0" quotePrefix="1" applyFont="1" applyFill="1" applyAlignment="1" applyProtection="1">
      <alignment horizontal="center"/>
    </xf>
    <xf numFmtId="0" fontId="15" fillId="4" borderId="0" xfId="0" applyFont="1" applyFill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4" fillId="4" borderId="0" xfId="0" applyFont="1" applyFill="1" applyAlignment="1">
      <alignment horizontal="right"/>
    </xf>
    <xf numFmtId="0" fontId="25" fillId="4" borderId="0" xfId="0" applyFont="1" applyFill="1"/>
    <xf numFmtId="0" fontId="22" fillId="4" borderId="0" xfId="0" applyFont="1" applyFill="1" applyAlignment="1">
      <alignment horizontal="right"/>
    </xf>
    <xf numFmtId="0" fontId="22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 vertical="center" wrapText="1"/>
    </xf>
    <xf numFmtId="0" fontId="22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Funções aderentes a um conjunto de pontos</a:t>
            </a:r>
          </a:p>
        </c:rich>
      </c:tx>
      <c:layout>
        <c:manualLayout>
          <c:xMode val="edge"/>
          <c:yMode val="edge"/>
          <c:x val="0.26198138118785924"/>
          <c:y val="2.6369670612090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30093071354704E-2"/>
          <c:y val="0.10486402686703641"/>
          <c:w val="0.84177869700103414"/>
          <c:h val="0.81716986720190321"/>
        </c:manualLayout>
      </c:layout>
      <c:scatterChart>
        <c:scatterStyle val="lineMarker"/>
        <c:varyColors val="0"/>
        <c:ser>
          <c:idx val="0"/>
          <c:order val="0"/>
          <c:tx>
            <c:v>Observações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22324223343317429"/>
                  <c:y val="0.10651069121788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</c:trendlineLbl>
          </c:trendline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5.9296453020442064E-3"/>
                  <c:y val="0.1620261662509228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</c:trendlineLbl>
          </c:trendline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</c:trendlineLbl>
          </c:trendline>
          <c:trendline>
            <c:spPr>
              <a:ln w="25400">
                <a:solidFill>
                  <a:srgbClr val="993366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-0.46035409150178974"/>
                  <c:y val="7.876548134413935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PT"/>
                </a:p>
              </c:txPr>
            </c:trendlineLbl>
          </c:trendline>
          <c:xVal>
            <c:numRef>
              <c:f>'Dados e resultados'!$C$3:$C$10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'Dados e resultados'!$E$3:$E$10</c:f>
              <c:numCache>
                <c:formatCode>General</c:formatCode>
                <c:ptCount val="8"/>
                <c:pt idx="0">
                  <c:v>15</c:v>
                </c:pt>
                <c:pt idx="1">
                  <c:v>38</c:v>
                </c:pt>
                <c:pt idx="2">
                  <c:v>65</c:v>
                </c:pt>
                <c:pt idx="3">
                  <c:v>108</c:v>
                </c:pt>
                <c:pt idx="4">
                  <c:v>159</c:v>
                </c:pt>
                <c:pt idx="5">
                  <c:v>224</c:v>
                </c:pt>
                <c:pt idx="6">
                  <c:v>401</c:v>
                </c:pt>
                <c:pt idx="7">
                  <c:v>460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31920"/>
        <c:axId val="328952608"/>
      </c:scatterChart>
      <c:valAx>
        <c:axId val="3253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x</a:t>
                </a:r>
              </a:p>
            </c:rich>
          </c:tx>
          <c:layout>
            <c:manualLayout>
              <c:xMode val="edge"/>
              <c:yMode val="edge"/>
              <c:x val="0.49638055842812823"/>
              <c:y val="0.94237288135593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28952608"/>
        <c:crosses val="autoZero"/>
        <c:crossBetween val="midCat"/>
        <c:majorUnit val="1"/>
        <c:minorUnit val="1"/>
      </c:valAx>
      <c:valAx>
        <c:axId val="328952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y</a:t>
                </a:r>
              </a:p>
            </c:rich>
          </c:tx>
          <c:layout>
            <c:manualLayout>
              <c:xMode val="edge"/>
              <c:yMode val="edge"/>
              <c:x val="0"/>
              <c:y val="0.53559322033898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2531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65149948293691"/>
          <c:y val="0.22033898305084745"/>
          <c:w val="0.18024347309227229"/>
          <c:h val="0.194667117497403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1</xdr:row>
      <xdr:rowOff>169335</xdr:rowOff>
    </xdr:from>
    <xdr:to>
      <xdr:col>15</xdr:col>
      <xdr:colOff>105833</xdr:colOff>
      <xdr:row>16</xdr:row>
      <xdr:rowOff>33867</xdr:rowOff>
    </xdr:to>
    <xdr:sp macro="" textlink="">
      <xdr:nvSpPr>
        <xdr:cNvPr id="2" name="Rounded Rectangular Callout 1"/>
        <xdr:cNvSpPr/>
      </xdr:nvSpPr>
      <xdr:spPr bwMode="auto">
        <a:xfrm>
          <a:off x="10251017" y="347135"/>
          <a:ext cx="1877483" cy="2455332"/>
        </a:xfrm>
        <a:prstGeom prst="wedgeRoundRectCallout">
          <a:avLst>
            <a:gd name="adj1" fmla="val 31019"/>
            <a:gd name="adj2" fmla="val -933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/>
            <a:t>Depois de introduzirmos as coordenadas de 20 (ou menos) pontos correspondentes a outras tantas observações realizadas (colunas C e E</a:t>
          </a:r>
          <a:r>
            <a:rPr lang="pt-PT" sz="1000" baseline="0"/>
            <a:t>)</a:t>
          </a:r>
          <a:r>
            <a:rPr lang="pt-PT" sz="1000"/>
            <a:t>, introduzimos um valor de </a:t>
          </a:r>
          <a:r>
            <a:rPr lang="pt-PT" sz="1000" i="1"/>
            <a:t>x</a:t>
          </a:r>
          <a:r>
            <a:rPr lang="pt-PT" sz="1000"/>
            <a:t> na célula J27 ou de </a:t>
          </a:r>
          <a:r>
            <a:rPr lang="pt-PT" sz="1000" i="1"/>
            <a:t>y</a:t>
          </a:r>
          <a:r>
            <a:rPr lang="pt-PT" sz="1000"/>
            <a:t> na célula J28 e obtemos os valores de</a:t>
          </a:r>
          <a:r>
            <a:rPr lang="pt-PT" sz="1000" i="1"/>
            <a:t> y </a:t>
          </a:r>
          <a:r>
            <a:rPr lang="pt-PT" sz="1000" i="0"/>
            <a:t>ou de</a:t>
          </a:r>
          <a:r>
            <a:rPr lang="pt-PT" sz="1000" i="1"/>
            <a:t> x </a:t>
          </a:r>
          <a:r>
            <a:rPr lang="pt-PT" sz="1000" i="0"/>
            <a:t>correspondentes</a:t>
          </a:r>
          <a:r>
            <a:rPr lang="pt-PT" sz="1000" i="1"/>
            <a:t> </a:t>
          </a:r>
          <a:r>
            <a:rPr lang="pt-PT" sz="1000" baseline="0"/>
            <a:t>às 4 funções na coluna L. A célula J24 informa qual das 4 funções é a que adere melhor aos dados empíricos introduzidos. </a:t>
          </a:r>
          <a:endParaRPr lang="pt-PT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2638" cy="56015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20" zoomScaleNormal="120" workbookViewId="0"/>
  </sheetViews>
  <sheetFormatPr defaultColWidth="9.109375" defaultRowHeight="13.2" x14ac:dyDescent="0.25"/>
  <cols>
    <col min="1" max="15" width="13.21875" style="4" customWidth="1"/>
    <col min="16" max="16384" width="9.109375" style="4"/>
  </cols>
  <sheetData>
    <row r="1" spans="1:15" ht="18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 customHeight="1" x14ac:dyDescent="0.25">
      <c r="A2" s="5"/>
      <c r="B2" s="5"/>
      <c r="C2" s="5"/>
      <c r="D2" s="5"/>
      <c r="E2" s="6"/>
      <c r="F2" s="6"/>
      <c r="G2" s="6"/>
      <c r="H2" s="6"/>
      <c r="I2" s="6"/>
      <c r="J2" s="5"/>
      <c r="K2" s="5"/>
      <c r="L2" s="5"/>
      <c r="M2" s="5"/>
      <c r="N2" s="5"/>
      <c r="O2" s="5"/>
    </row>
    <row r="3" spans="1:15" ht="24" customHeight="1" x14ac:dyDescent="0.4">
      <c r="A3" s="5"/>
      <c r="B3" s="5"/>
      <c r="C3" s="5"/>
      <c r="D3" s="5"/>
      <c r="E3" s="6"/>
      <c r="F3" s="6"/>
      <c r="G3" s="21" t="s">
        <v>22</v>
      </c>
      <c r="H3" s="6"/>
      <c r="I3" s="6"/>
      <c r="J3" s="5"/>
      <c r="K3" s="5"/>
      <c r="L3" s="5"/>
      <c r="M3" s="5"/>
      <c r="N3" s="5"/>
      <c r="O3" s="5"/>
    </row>
    <row r="4" spans="1:15" ht="18" customHeight="1" x14ac:dyDescent="0.4">
      <c r="A4" s="5"/>
      <c r="B4" s="5"/>
      <c r="C4" s="5"/>
      <c r="D4" s="5"/>
      <c r="E4" s="6"/>
      <c r="F4" s="6"/>
      <c r="G4" s="6"/>
      <c r="H4" s="6"/>
      <c r="I4" s="22"/>
      <c r="J4" s="5"/>
      <c r="K4" s="5"/>
      <c r="L4" s="5"/>
      <c r="M4" s="5"/>
      <c r="N4" s="5"/>
      <c r="O4" s="5"/>
    </row>
    <row r="5" spans="1:15" ht="18" customHeight="1" x14ac:dyDescent="0.3">
      <c r="A5" s="5"/>
      <c r="B5" s="5"/>
      <c r="C5" s="5"/>
      <c r="D5" s="5"/>
      <c r="E5" s="5"/>
      <c r="F5" s="5"/>
      <c r="G5" s="5"/>
      <c r="H5" s="5"/>
      <c r="I5" s="23"/>
      <c r="J5" s="5"/>
      <c r="K5" s="5"/>
      <c r="L5" s="5"/>
      <c r="M5" s="5"/>
      <c r="N5" s="5"/>
      <c r="O5" s="5"/>
    </row>
    <row r="6" spans="1:15" ht="18" customHeight="1" x14ac:dyDescent="0.4">
      <c r="A6" s="5"/>
      <c r="B6" s="5"/>
      <c r="C6" s="5"/>
      <c r="D6" s="5"/>
      <c r="E6" s="5"/>
      <c r="F6" s="5"/>
      <c r="G6" s="7" t="s">
        <v>3</v>
      </c>
      <c r="H6" s="24"/>
      <c r="I6" s="23"/>
      <c r="J6" s="5"/>
      <c r="K6" s="5"/>
      <c r="L6" s="5"/>
      <c r="M6" s="5"/>
      <c r="N6" s="5"/>
      <c r="O6" s="5"/>
    </row>
    <row r="7" spans="1:15" ht="18" customHeight="1" x14ac:dyDescent="0.3">
      <c r="A7" s="5"/>
      <c r="B7" s="5"/>
      <c r="C7" s="5"/>
      <c r="D7" s="5"/>
      <c r="E7" s="5"/>
      <c r="F7" s="5"/>
      <c r="G7" s="8">
        <v>2014</v>
      </c>
      <c r="H7" s="5"/>
      <c r="I7" s="23"/>
      <c r="J7" s="5"/>
      <c r="K7" s="5"/>
      <c r="L7" s="5"/>
      <c r="M7" s="5"/>
      <c r="N7" s="5"/>
      <c r="O7" s="5"/>
    </row>
    <row r="8" spans="1:15" ht="18" customHeight="1" x14ac:dyDescent="0.3">
      <c r="A8" s="5"/>
      <c r="B8" s="5"/>
      <c r="C8" s="5"/>
      <c r="D8" s="5"/>
      <c r="E8" s="5"/>
      <c r="F8" s="5"/>
      <c r="G8" s="25" t="s">
        <v>32</v>
      </c>
      <c r="H8" s="26"/>
      <c r="I8" s="23"/>
      <c r="J8" s="5"/>
      <c r="K8" s="5"/>
      <c r="L8" s="5"/>
      <c r="M8" s="5"/>
      <c r="N8" s="5"/>
      <c r="O8" s="5"/>
    </row>
    <row r="9" spans="1:15" ht="18" customHeight="1" x14ac:dyDescent="0.3">
      <c r="A9" s="5"/>
      <c r="B9" s="5"/>
      <c r="C9" s="5"/>
      <c r="D9" s="5"/>
      <c r="E9" s="5"/>
      <c r="F9" s="5"/>
      <c r="G9" s="25" t="s">
        <v>19</v>
      </c>
      <c r="H9" s="5"/>
      <c r="I9" s="23"/>
      <c r="J9" s="5"/>
      <c r="K9" s="5"/>
      <c r="L9" s="5"/>
      <c r="M9" s="5"/>
      <c r="N9" s="5"/>
      <c r="O9" s="5"/>
    </row>
    <row r="10" spans="1:15" ht="18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0.399999999999999" x14ac:dyDescent="0.25">
      <c r="A11" s="5"/>
      <c r="B11" s="5"/>
      <c r="C11" s="5"/>
      <c r="D11" s="5"/>
      <c r="E11" s="5"/>
      <c r="F11" s="5"/>
      <c r="G11" s="14" t="s">
        <v>7</v>
      </c>
      <c r="H11" s="5"/>
      <c r="I11" s="5"/>
      <c r="J11" s="5"/>
      <c r="K11" s="5"/>
      <c r="L11" s="5"/>
      <c r="M11" s="5"/>
      <c r="N11" s="5"/>
      <c r="O11" s="5"/>
    </row>
    <row r="12" spans="1:15" ht="21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3.4" x14ac:dyDescent="0.4">
      <c r="A13" s="5"/>
      <c r="B13" s="5"/>
      <c r="C13" s="5"/>
      <c r="D13" s="5"/>
      <c r="E13" s="5"/>
      <c r="F13" s="10"/>
      <c r="G13" s="27" t="s">
        <v>20</v>
      </c>
      <c r="H13" s="10"/>
      <c r="I13" s="5"/>
      <c r="J13" s="5"/>
      <c r="K13" s="5"/>
      <c r="L13" s="5"/>
      <c r="M13" s="5"/>
      <c r="N13" s="5"/>
      <c r="O13" s="5"/>
    </row>
    <row r="14" spans="1:15" ht="25.2" x14ac:dyDescent="0.55000000000000004">
      <c r="A14" s="5"/>
      <c r="B14" s="5"/>
      <c r="C14" s="5"/>
      <c r="D14" s="5"/>
      <c r="E14" s="5"/>
      <c r="F14" s="11"/>
      <c r="G14" s="27" t="s">
        <v>31</v>
      </c>
      <c r="H14" s="10"/>
      <c r="I14" s="5"/>
      <c r="J14" s="5"/>
      <c r="K14" s="5"/>
      <c r="L14" s="5"/>
      <c r="M14" s="5"/>
      <c r="N14" s="5"/>
      <c r="O14" s="5"/>
    </row>
    <row r="15" spans="1:15" ht="25.2" x14ac:dyDescent="0.55000000000000004">
      <c r="A15" s="5"/>
      <c r="B15" s="5"/>
      <c r="C15" s="5"/>
      <c r="D15" s="5"/>
      <c r="E15" s="5"/>
      <c r="F15" s="11"/>
      <c r="G15" s="27" t="s">
        <v>21</v>
      </c>
      <c r="H15" s="10"/>
      <c r="I15" s="5"/>
      <c r="J15" s="5"/>
      <c r="K15" s="5"/>
      <c r="L15" s="5"/>
      <c r="M15" s="5"/>
      <c r="N15" s="5"/>
      <c r="O15" s="5"/>
    </row>
    <row r="16" spans="1:15" ht="25.2" x14ac:dyDescent="0.55000000000000004">
      <c r="A16" s="5"/>
      <c r="B16" s="5"/>
      <c r="C16" s="5"/>
      <c r="D16" s="5"/>
      <c r="E16" s="5"/>
      <c r="F16" s="10"/>
      <c r="G16" s="27" t="s">
        <v>30</v>
      </c>
      <c r="H16" s="10"/>
      <c r="I16" s="5"/>
      <c r="J16" s="5"/>
      <c r="K16" s="5"/>
      <c r="L16" s="5"/>
      <c r="M16" s="5"/>
      <c r="N16" s="5"/>
      <c r="O16" s="5"/>
    </row>
    <row r="17" spans="1:15" ht="18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 x14ac:dyDescent="0.25">
      <c r="A19" s="5"/>
      <c r="B19" s="5"/>
      <c r="C19" s="5"/>
      <c r="D19" s="5"/>
      <c r="E19" s="5"/>
      <c r="F19" s="5"/>
      <c r="G19" s="5"/>
      <c r="H19" s="5"/>
      <c r="I19" s="9"/>
      <c r="J19" s="5"/>
      <c r="K19" s="5"/>
      <c r="L19" s="5"/>
      <c r="M19" s="5"/>
      <c r="N19" s="5"/>
      <c r="O19" s="5"/>
    </row>
    <row r="20" spans="1:15" ht="18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8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</sheetData>
  <phoneticPr fontId="0" type="noConversion"/>
  <hyperlinks>
    <hyperlink ref="G8" r:id="rId1"/>
    <hyperlink ref="G9" r:id="rId2"/>
  </hyperlinks>
  <pageMargins left="0.75" right="0.75" top="1" bottom="1" header="0.5" footer="0.5"/>
  <pageSetup paperSize="9" orientation="portrait" horizontalDpi="4294967293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4"/>
  <sheetViews>
    <sheetView zoomScale="90" zoomScaleNormal="90" workbookViewId="0"/>
  </sheetViews>
  <sheetFormatPr defaultColWidth="9.109375" defaultRowHeight="13.2" x14ac:dyDescent="0.25"/>
  <cols>
    <col min="1" max="1" width="25.44140625" style="3" customWidth="1"/>
    <col min="2" max="2" width="12.109375" style="3" bestFit="1" customWidth="1"/>
    <col min="3" max="3" width="15.109375" style="3" bestFit="1" customWidth="1"/>
    <col min="4" max="11" width="11.6640625" style="3" customWidth="1"/>
    <col min="12" max="12" width="14" style="3" bestFit="1" customWidth="1"/>
    <col min="13" max="13" width="11.6640625" style="3" customWidth="1"/>
    <col min="14" max="16384" width="9.109375" style="3"/>
  </cols>
  <sheetData>
    <row r="1" spans="3:13" ht="13.8" thickBot="1" x14ac:dyDescent="0.3">
      <c r="G1" s="19" t="s">
        <v>13</v>
      </c>
      <c r="H1" s="19" t="s">
        <v>14</v>
      </c>
      <c r="I1" s="19"/>
      <c r="J1" s="19" t="s">
        <v>15</v>
      </c>
      <c r="K1" s="19"/>
      <c r="L1" s="19" t="s">
        <v>16</v>
      </c>
    </row>
    <row r="2" spans="3:13" ht="16.8" thickTop="1" thickBot="1" x14ac:dyDescent="0.3">
      <c r="C2" s="31" t="s">
        <v>1</v>
      </c>
      <c r="D2" s="12" t="s">
        <v>38</v>
      </c>
      <c r="E2" s="31" t="s">
        <v>0</v>
      </c>
      <c r="F2" s="12" t="s">
        <v>37</v>
      </c>
      <c r="G2" s="13" t="s">
        <v>4</v>
      </c>
      <c r="H2" s="13" t="s">
        <v>17</v>
      </c>
      <c r="I2" s="13" t="s">
        <v>6</v>
      </c>
      <c r="J2" s="13" t="s">
        <v>5</v>
      </c>
      <c r="K2" s="13" t="s">
        <v>12</v>
      </c>
      <c r="L2" s="13" t="s">
        <v>18</v>
      </c>
    </row>
    <row r="3" spans="3:13" ht="13.8" thickTop="1" x14ac:dyDescent="0.25">
      <c r="C3" s="16">
        <v>1</v>
      </c>
      <c r="D3" s="17">
        <f>IF(E3="","",LOG(C3))</f>
        <v>0</v>
      </c>
      <c r="E3" s="16">
        <v>15</v>
      </c>
      <c r="F3" s="17">
        <f t="shared" ref="F3:F9" si="0">IF(E3="","",LOG(E3))</f>
        <v>1.1760912590556813</v>
      </c>
      <c r="G3" s="17">
        <f>IF(E3="","",$G$24*C3^$G$25)</f>
        <v>12.499697366385446</v>
      </c>
      <c r="H3" s="17">
        <f>IF(E3="","",$G$27+$G$28*C3)</f>
        <v>-43.666666666666686</v>
      </c>
      <c r="I3" s="17">
        <f>IF(E3="","",LN(E3))</f>
        <v>2.7080502011022101</v>
      </c>
      <c r="J3" s="17">
        <f>IF(E3="","",$G$30*EXP($G$31*C3))</f>
        <v>21.45324269824453</v>
      </c>
      <c r="K3" s="17">
        <f>IF(E3="","",LN(C3))</f>
        <v>0</v>
      </c>
      <c r="L3" s="17">
        <f>IF(E3="","",$G$33+$G$34*K3)</f>
        <v>-81.484230194069085</v>
      </c>
      <c r="M3" s="18"/>
    </row>
    <row r="4" spans="3:13" x14ac:dyDescent="0.25">
      <c r="C4" s="16">
        <v>2</v>
      </c>
      <c r="D4" s="17">
        <f t="shared" ref="D4:D22" si="1">IF(E4="","",LOG(C4))</f>
        <v>0.3010299956639812</v>
      </c>
      <c r="E4" s="16">
        <v>38</v>
      </c>
      <c r="F4" s="17">
        <f t="shared" si="0"/>
        <v>1.5797835966168101</v>
      </c>
      <c r="G4" s="17">
        <f t="shared" ref="G4:G22" si="2">IF(E4="","",$G$24*C4^$G$25)</f>
        <v>39.497537944954878</v>
      </c>
      <c r="H4" s="17">
        <f t="shared" ref="H4:H22" si="3">IF(E4="","",$G$27+$G$28*C4)</f>
        <v>21.309523809523796</v>
      </c>
      <c r="I4" s="17">
        <f t="shared" ref="I4:I22" si="4">IF(E4="","",LN(E4))</f>
        <v>3.6375861597263857</v>
      </c>
      <c r="J4" s="17">
        <f t="shared" ref="J4:J22" si="5">IF(E4="","",$G$30*EXP($G$31*C4))</f>
        <v>34.473578353601241</v>
      </c>
      <c r="K4" s="17">
        <f t="shared" ref="K4:K22" si="6">IF(E4="","",LN(C4))</f>
        <v>0.69314718055994529</v>
      </c>
      <c r="L4" s="17">
        <f t="shared" ref="L4:L22" si="7">IF(E4="","",$G$33+$G$34*K4)</f>
        <v>57.207513783945245</v>
      </c>
      <c r="M4" s="18"/>
    </row>
    <row r="5" spans="3:13" x14ac:dyDescent="0.25">
      <c r="C5" s="16">
        <v>3</v>
      </c>
      <c r="D5" s="17">
        <f t="shared" si="1"/>
        <v>0.47712125471966244</v>
      </c>
      <c r="E5" s="16">
        <v>65</v>
      </c>
      <c r="F5" s="17">
        <f t="shared" si="0"/>
        <v>1.8129133566428555</v>
      </c>
      <c r="G5" s="17">
        <f t="shared" si="2"/>
        <v>77.420958868302151</v>
      </c>
      <c r="H5" s="17">
        <f t="shared" si="3"/>
        <v>86.285714285714278</v>
      </c>
      <c r="I5" s="17">
        <f t="shared" si="4"/>
        <v>4.1743872698956368</v>
      </c>
      <c r="J5" s="17">
        <f t="shared" si="5"/>
        <v>55.396175823766292</v>
      </c>
      <c r="K5" s="17">
        <f t="shared" si="6"/>
        <v>1.0986122886681098</v>
      </c>
      <c r="L5" s="17">
        <f t="shared" si="7"/>
        <v>138.33698317070289</v>
      </c>
      <c r="M5" s="18"/>
    </row>
    <row r="6" spans="3:13" x14ac:dyDescent="0.25">
      <c r="C6" s="16">
        <v>4</v>
      </c>
      <c r="D6" s="17">
        <f t="shared" si="1"/>
        <v>0.6020599913279624</v>
      </c>
      <c r="E6" s="16">
        <v>108</v>
      </c>
      <c r="F6" s="17">
        <f t="shared" si="0"/>
        <v>2.0334237554869499</v>
      </c>
      <c r="G6" s="17">
        <f t="shared" si="2"/>
        <v>124.80746197171921</v>
      </c>
      <c r="H6" s="17">
        <f t="shared" si="3"/>
        <v>151.26190476190476</v>
      </c>
      <c r="I6" s="17">
        <f t="shared" si="4"/>
        <v>4.6821312271242199</v>
      </c>
      <c r="J6" s="17">
        <f t="shared" si="5"/>
        <v>89.017051389939525</v>
      </c>
      <c r="K6" s="17">
        <f t="shared" si="6"/>
        <v>1.3862943611198906</v>
      </c>
      <c r="L6" s="17">
        <f t="shared" si="7"/>
        <v>195.89925776195957</v>
      </c>
      <c r="M6" s="18"/>
    </row>
    <row r="7" spans="3:13" x14ac:dyDescent="0.25">
      <c r="C7" s="16">
        <v>5</v>
      </c>
      <c r="D7" s="17">
        <f t="shared" si="1"/>
        <v>0.69897000433601886</v>
      </c>
      <c r="E7" s="16">
        <v>159</v>
      </c>
      <c r="F7" s="17">
        <f t="shared" si="0"/>
        <v>2.2013971243204513</v>
      </c>
      <c r="G7" s="17">
        <f t="shared" si="2"/>
        <v>180.75841827538466</v>
      </c>
      <c r="H7" s="17">
        <f t="shared" si="3"/>
        <v>216.23809523809524</v>
      </c>
      <c r="I7" s="17">
        <f t="shared" si="4"/>
        <v>5.0689042022202315</v>
      </c>
      <c r="J7" s="17">
        <f t="shared" si="5"/>
        <v>143.04300468985684</v>
      </c>
      <c r="K7" s="17">
        <f t="shared" si="6"/>
        <v>1.6094379124341003</v>
      </c>
      <c r="L7" s="17">
        <f t="shared" si="7"/>
        <v>240.54802667740756</v>
      </c>
      <c r="M7" s="18"/>
    </row>
    <row r="8" spans="3:13" x14ac:dyDescent="0.25">
      <c r="C8" s="16">
        <v>6</v>
      </c>
      <c r="D8" s="17">
        <f t="shared" si="1"/>
        <v>0.77815125038364363</v>
      </c>
      <c r="E8" s="16">
        <v>224</v>
      </c>
      <c r="F8" s="17">
        <f t="shared" si="0"/>
        <v>2.3502480183341627</v>
      </c>
      <c r="G8" s="17">
        <f t="shared" si="2"/>
        <v>244.64090377572253</v>
      </c>
      <c r="H8" s="17">
        <f t="shared" si="3"/>
        <v>281.21428571428572</v>
      </c>
      <c r="I8" s="17">
        <f t="shared" si="4"/>
        <v>5.4116460518550396</v>
      </c>
      <c r="J8" s="17">
        <f t="shared" si="5"/>
        <v>229.85822234294858</v>
      </c>
      <c r="K8" s="17">
        <f t="shared" si="6"/>
        <v>1.791759469228055</v>
      </c>
      <c r="L8" s="17">
        <f t="shared" si="7"/>
        <v>277.02872714871722</v>
      </c>
      <c r="M8" s="18"/>
    </row>
    <row r="9" spans="3:13" x14ac:dyDescent="0.25">
      <c r="C9" s="16">
        <v>7</v>
      </c>
      <c r="D9" s="17">
        <f t="shared" si="1"/>
        <v>0.84509804001425681</v>
      </c>
      <c r="E9" s="16">
        <v>401</v>
      </c>
      <c r="F9" s="17">
        <f t="shared" si="0"/>
        <v>2.6031443726201822</v>
      </c>
      <c r="G9" s="17">
        <f t="shared" si="2"/>
        <v>315.97448216914296</v>
      </c>
      <c r="H9" s="17">
        <f t="shared" si="3"/>
        <v>346.1904761904762</v>
      </c>
      <c r="I9" s="17">
        <f t="shared" si="4"/>
        <v>5.9939614273065693</v>
      </c>
      <c r="J9" s="17">
        <f t="shared" si="5"/>
        <v>369.36306317960691</v>
      </c>
      <c r="K9" s="17">
        <f t="shared" si="6"/>
        <v>1.9459101490553132</v>
      </c>
      <c r="L9" s="17">
        <f t="shared" si="7"/>
        <v>307.87271991136254</v>
      </c>
      <c r="M9" s="18"/>
    </row>
    <row r="10" spans="3:13" x14ac:dyDescent="0.25">
      <c r="C10" s="16">
        <v>8</v>
      </c>
      <c r="D10" s="17">
        <f t="shared" si="1"/>
        <v>0.90308998699194354</v>
      </c>
      <c r="E10" s="16">
        <v>460</v>
      </c>
      <c r="F10" s="17">
        <f>IF(E10="","",LOG(E10))</f>
        <v>2.6627578316815739</v>
      </c>
      <c r="G10" s="17">
        <f t="shared" si="2"/>
        <v>394.37654533127221</v>
      </c>
      <c r="H10" s="17">
        <f t="shared" si="3"/>
        <v>411.16666666666669</v>
      </c>
      <c r="I10" s="17">
        <f t="shared" si="4"/>
        <v>6.131226489483141</v>
      </c>
      <c r="J10" s="17">
        <f t="shared" si="5"/>
        <v>593.53575021506106</v>
      </c>
      <c r="K10" s="17">
        <f t="shared" si="6"/>
        <v>2.0794415416798357</v>
      </c>
      <c r="L10" s="17">
        <f t="shared" si="7"/>
        <v>334.59100173997393</v>
      </c>
      <c r="M10" s="18"/>
    </row>
    <row r="11" spans="3:13" x14ac:dyDescent="0.25">
      <c r="C11" s="16"/>
      <c r="D11" s="17" t="str">
        <f t="shared" si="1"/>
        <v/>
      </c>
      <c r="E11" s="16"/>
      <c r="F11" s="17" t="str">
        <f t="shared" ref="F11:F22" si="8">IF(E11="","",LOG(E11))</f>
        <v/>
      </c>
      <c r="G11" s="17" t="str">
        <f t="shared" si="2"/>
        <v/>
      </c>
      <c r="H11" s="17" t="str">
        <f t="shared" si="3"/>
        <v/>
      </c>
      <c r="I11" s="17" t="str">
        <f t="shared" si="4"/>
        <v/>
      </c>
      <c r="J11" s="17" t="str">
        <f t="shared" si="5"/>
        <v/>
      </c>
      <c r="K11" s="17" t="str">
        <f t="shared" si="6"/>
        <v/>
      </c>
      <c r="L11" s="17" t="str">
        <f t="shared" si="7"/>
        <v/>
      </c>
    </row>
    <row r="12" spans="3:13" x14ac:dyDescent="0.25">
      <c r="C12" s="16"/>
      <c r="D12" s="17" t="str">
        <f t="shared" si="1"/>
        <v/>
      </c>
      <c r="E12" s="16"/>
      <c r="F12" s="17" t="str">
        <f t="shared" si="8"/>
        <v/>
      </c>
      <c r="G12" s="17" t="str">
        <f t="shared" si="2"/>
        <v/>
      </c>
      <c r="H12" s="17" t="str">
        <f t="shared" si="3"/>
        <v/>
      </c>
      <c r="I12" s="17" t="str">
        <f t="shared" si="4"/>
        <v/>
      </c>
      <c r="J12" s="17" t="str">
        <f t="shared" si="5"/>
        <v/>
      </c>
      <c r="K12" s="17" t="str">
        <f t="shared" si="6"/>
        <v/>
      </c>
      <c r="L12" s="17" t="str">
        <f t="shared" si="7"/>
        <v/>
      </c>
    </row>
    <row r="13" spans="3:13" x14ac:dyDescent="0.25">
      <c r="C13" s="16"/>
      <c r="D13" s="17" t="str">
        <f t="shared" si="1"/>
        <v/>
      </c>
      <c r="E13" s="16"/>
      <c r="F13" s="17" t="str">
        <f t="shared" si="8"/>
        <v/>
      </c>
      <c r="G13" s="17" t="str">
        <f t="shared" si="2"/>
        <v/>
      </c>
      <c r="H13" s="17" t="str">
        <f t="shared" si="3"/>
        <v/>
      </c>
      <c r="I13" s="17" t="str">
        <f t="shared" si="4"/>
        <v/>
      </c>
      <c r="J13" s="17" t="str">
        <f t="shared" si="5"/>
        <v/>
      </c>
      <c r="K13" s="17" t="str">
        <f t="shared" si="6"/>
        <v/>
      </c>
      <c r="L13" s="17" t="str">
        <f t="shared" si="7"/>
        <v/>
      </c>
    </row>
    <row r="14" spans="3:13" x14ac:dyDescent="0.25">
      <c r="C14" s="16"/>
      <c r="D14" s="17" t="str">
        <f t="shared" si="1"/>
        <v/>
      </c>
      <c r="E14" s="16"/>
      <c r="F14" s="17" t="str">
        <f t="shared" si="8"/>
        <v/>
      </c>
      <c r="G14" s="17" t="str">
        <f t="shared" si="2"/>
        <v/>
      </c>
      <c r="H14" s="17" t="str">
        <f t="shared" si="3"/>
        <v/>
      </c>
      <c r="I14" s="17" t="str">
        <f t="shared" si="4"/>
        <v/>
      </c>
      <c r="J14" s="17" t="str">
        <f t="shared" si="5"/>
        <v/>
      </c>
      <c r="K14" s="17" t="str">
        <f t="shared" si="6"/>
        <v/>
      </c>
      <c r="L14" s="17" t="str">
        <f t="shared" si="7"/>
        <v/>
      </c>
    </row>
    <row r="15" spans="3:13" x14ac:dyDescent="0.25">
      <c r="C15" s="16"/>
      <c r="D15" s="17" t="str">
        <f t="shared" si="1"/>
        <v/>
      </c>
      <c r="E15" s="16"/>
      <c r="F15" s="17" t="str">
        <f t="shared" si="8"/>
        <v/>
      </c>
      <c r="G15" s="17" t="str">
        <f t="shared" si="2"/>
        <v/>
      </c>
      <c r="H15" s="17" t="str">
        <f t="shared" si="3"/>
        <v/>
      </c>
      <c r="I15" s="17" t="str">
        <f t="shared" si="4"/>
        <v/>
      </c>
      <c r="J15" s="17" t="str">
        <f t="shared" si="5"/>
        <v/>
      </c>
      <c r="K15" s="17" t="str">
        <f t="shared" si="6"/>
        <v/>
      </c>
      <c r="L15" s="17" t="str">
        <f t="shared" si="7"/>
        <v/>
      </c>
    </row>
    <row r="16" spans="3:13" x14ac:dyDescent="0.25">
      <c r="C16" s="16"/>
      <c r="D16" s="17" t="str">
        <f t="shared" si="1"/>
        <v/>
      </c>
      <c r="E16" s="16"/>
      <c r="F16" s="17" t="str">
        <f t="shared" si="8"/>
        <v/>
      </c>
      <c r="G16" s="17" t="str">
        <f t="shared" si="2"/>
        <v/>
      </c>
      <c r="H16" s="17" t="str">
        <f t="shared" si="3"/>
        <v/>
      </c>
      <c r="I16" s="17" t="str">
        <f t="shared" si="4"/>
        <v/>
      </c>
      <c r="J16" s="17" t="str">
        <f t="shared" si="5"/>
        <v/>
      </c>
      <c r="K16" s="17" t="str">
        <f t="shared" si="6"/>
        <v/>
      </c>
      <c r="L16" s="17" t="str">
        <f t="shared" si="7"/>
        <v/>
      </c>
    </row>
    <row r="17" spans="2:12" x14ac:dyDescent="0.25">
      <c r="C17" s="16"/>
      <c r="D17" s="17" t="str">
        <f t="shared" si="1"/>
        <v/>
      </c>
      <c r="E17" s="16"/>
      <c r="F17" s="17" t="str">
        <f t="shared" si="8"/>
        <v/>
      </c>
      <c r="G17" s="17" t="str">
        <f t="shared" si="2"/>
        <v/>
      </c>
      <c r="H17" s="17" t="str">
        <f t="shared" si="3"/>
        <v/>
      </c>
      <c r="I17" s="17" t="str">
        <f t="shared" si="4"/>
        <v/>
      </c>
      <c r="J17" s="17" t="str">
        <f t="shared" si="5"/>
        <v/>
      </c>
      <c r="K17" s="17" t="str">
        <f t="shared" si="6"/>
        <v/>
      </c>
      <c r="L17" s="17" t="str">
        <f t="shared" si="7"/>
        <v/>
      </c>
    </row>
    <row r="18" spans="2:12" x14ac:dyDescent="0.25">
      <c r="C18" s="16"/>
      <c r="D18" s="17" t="str">
        <f t="shared" si="1"/>
        <v/>
      </c>
      <c r="E18" s="16"/>
      <c r="F18" s="17" t="str">
        <f t="shared" si="8"/>
        <v/>
      </c>
      <c r="G18" s="17" t="str">
        <f t="shared" si="2"/>
        <v/>
      </c>
      <c r="H18" s="17" t="str">
        <f t="shared" si="3"/>
        <v/>
      </c>
      <c r="I18" s="17" t="str">
        <f t="shared" si="4"/>
        <v/>
      </c>
      <c r="J18" s="17" t="str">
        <f t="shared" si="5"/>
        <v/>
      </c>
      <c r="K18" s="17" t="str">
        <f t="shared" si="6"/>
        <v/>
      </c>
      <c r="L18" s="17" t="str">
        <f t="shared" si="7"/>
        <v/>
      </c>
    </row>
    <row r="19" spans="2:12" x14ac:dyDescent="0.25">
      <c r="C19" s="16"/>
      <c r="D19" s="17" t="str">
        <f t="shared" si="1"/>
        <v/>
      </c>
      <c r="E19" s="16"/>
      <c r="F19" s="17" t="str">
        <f t="shared" si="8"/>
        <v/>
      </c>
      <c r="G19" s="17" t="str">
        <f t="shared" si="2"/>
        <v/>
      </c>
      <c r="H19" s="17" t="str">
        <f t="shared" si="3"/>
        <v/>
      </c>
      <c r="I19" s="17" t="str">
        <f t="shared" si="4"/>
        <v/>
      </c>
      <c r="J19" s="17" t="str">
        <f t="shared" si="5"/>
        <v/>
      </c>
      <c r="K19" s="17" t="str">
        <f t="shared" si="6"/>
        <v/>
      </c>
      <c r="L19" s="17" t="str">
        <f t="shared" si="7"/>
        <v/>
      </c>
    </row>
    <row r="20" spans="2:12" x14ac:dyDescent="0.25">
      <c r="C20" s="16"/>
      <c r="D20" s="17" t="str">
        <f t="shared" si="1"/>
        <v/>
      </c>
      <c r="E20" s="16"/>
      <c r="F20" s="17" t="str">
        <f t="shared" si="8"/>
        <v/>
      </c>
      <c r="G20" s="17" t="str">
        <f t="shared" si="2"/>
        <v/>
      </c>
      <c r="H20" s="17" t="str">
        <f t="shared" si="3"/>
        <v/>
      </c>
      <c r="I20" s="17" t="str">
        <f t="shared" si="4"/>
        <v/>
      </c>
      <c r="J20" s="17" t="str">
        <f t="shared" si="5"/>
        <v/>
      </c>
      <c r="K20" s="17" t="str">
        <f t="shared" si="6"/>
        <v/>
      </c>
      <c r="L20" s="17" t="str">
        <f t="shared" si="7"/>
        <v/>
      </c>
    </row>
    <row r="21" spans="2:12" x14ac:dyDescent="0.25">
      <c r="C21" s="16"/>
      <c r="D21" s="17" t="str">
        <f t="shared" si="1"/>
        <v/>
      </c>
      <c r="E21" s="16"/>
      <c r="F21" s="17" t="str">
        <f t="shared" si="8"/>
        <v/>
      </c>
      <c r="G21" s="17" t="str">
        <f t="shared" si="2"/>
        <v/>
      </c>
      <c r="H21" s="17" t="str">
        <f t="shared" si="3"/>
        <v/>
      </c>
      <c r="I21" s="17" t="str">
        <f t="shared" si="4"/>
        <v/>
      </c>
      <c r="J21" s="17" t="str">
        <f t="shared" si="5"/>
        <v/>
      </c>
      <c r="K21" s="17" t="str">
        <f t="shared" si="6"/>
        <v/>
      </c>
      <c r="L21" s="17" t="str">
        <f t="shared" si="7"/>
        <v/>
      </c>
    </row>
    <row r="22" spans="2:12" x14ac:dyDescent="0.25">
      <c r="C22" s="16"/>
      <c r="D22" s="17" t="str">
        <f t="shared" si="1"/>
        <v/>
      </c>
      <c r="E22" s="16"/>
      <c r="F22" s="17" t="str">
        <f t="shared" si="8"/>
        <v/>
      </c>
      <c r="G22" s="17" t="str">
        <f t="shared" si="2"/>
        <v/>
      </c>
      <c r="H22" s="17" t="str">
        <f t="shared" si="3"/>
        <v/>
      </c>
      <c r="I22" s="17" t="str">
        <f t="shared" si="4"/>
        <v/>
      </c>
      <c r="J22" s="17" t="str">
        <f t="shared" si="5"/>
        <v/>
      </c>
      <c r="K22" s="17" t="str">
        <f t="shared" si="6"/>
        <v/>
      </c>
      <c r="L22" s="17" t="str">
        <f t="shared" si="7"/>
        <v/>
      </c>
    </row>
    <row r="23" spans="2:12" x14ac:dyDescent="0.25">
      <c r="K23" s="20"/>
      <c r="L23" s="20" t="s">
        <v>11</v>
      </c>
    </row>
    <row r="24" spans="2:12" ht="14.4" x14ac:dyDescent="0.3">
      <c r="B24" s="35" t="s">
        <v>33</v>
      </c>
      <c r="C24" s="36" t="s">
        <v>23</v>
      </c>
      <c r="D24" s="30" t="s">
        <v>2</v>
      </c>
      <c r="E24" s="2">
        <f>CORREL(F3:F22,D3:D22)</f>
        <v>0.99014243855574413</v>
      </c>
      <c r="F24" s="30" t="s">
        <v>28</v>
      </c>
      <c r="G24" s="1">
        <f>10^INTERCEPT(F3:F22,D3:D22)</f>
        <v>12.499697366385446</v>
      </c>
      <c r="I24" s="15" t="s">
        <v>8</v>
      </c>
      <c r="J24" s="32" t="str">
        <f>IF(H25=1,"Potência",IF(H28=1,"Recta",IF(H31=1,"Exponencial",IF(H34=1,"Logaritmica","-"))))</f>
        <v>Potência</v>
      </c>
      <c r="K24" s="30" t="s">
        <v>10</v>
      </c>
      <c r="L24" s="1">
        <f>G24*J27^G25</f>
        <v>180.75841827538466</v>
      </c>
    </row>
    <row r="25" spans="2:12" ht="16.2" x14ac:dyDescent="0.3">
      <c r="B25" s="35"/>
      <c r="C25" s="37"/>
      <c r="D25" s="30" t="s">
        <v>27</v>
      </c>
      <c r="E25" s="2">
        <f>E24^2</f>
        <v>0.98038204862911549</v>
      </c>
      <c r="F25" s="30" t="s">
        <v>29</v>
      </c>
      <c r="G25" s="1">
        <f>SLOPE(F3:F22,D3:D22)</f>
        <v>1.6598695607497591</v>
      </c>
      <c r="H25" s="33">
        <f>IF(E25=MAX($E$25,$E$28,$E$31,$E$34),1,0)</f>
        <v>1</v>
      </c>
      <c r="K25" s="30" t="s">
        <v>9</v>
      </c>
      <c r="L25" s="1">
        <f>EXP((LN(J28)-LN(G24))/G25)</f>
        <v>4.6282019644933596</v>
      </c>
    </row>
    <row r="26" spans="2:12" ht="6.75" customHeight="1" x14ac:dyDescent="0.25">
      <c r="B26" s="28"/>
      <c r="C26" s="29"/>
      <c r="D26" s="29"/>
      <c r="F26" s="29"/>
      <c r="H26" s="34"/>
      <c r="K26" s="29"/>
    </row>
    <row r="27" spans="2:12" ht="14.4" x14ac:dyDescent="0.3">
      <c r="B27" s="35" t="s">
        <v>34</v>
      </c>
      <c r="C27" s="36" t="s">
        <v>24</v>
      </c>
      <c r="D27" s="30" t="s">
        <v>2</v>
      </c>
      <c r="E27" s="2">
        <f>CORREL(E3:E22,C3:C22)</f>
        <v>0.95284854980993638</v>
      </c>
      <c r="F27" s="30" t="s">
        <v>28</v>
      </c>
      <c r="G27" s="1">
        <f>INTERCEPT(E3:E22,C3:C22)</f>
        <v>-108.64285714285717</v>
      </c>
      <c r="H27" s="34"/>
      <c r="I27" s="30" t="s">
        <v>9</v>
      </c>
      <c r="J27" s="16">
        <v>5</v>
      </c>
      <c r="K27" s="30" t="s">
        <v>10</v>
      </c>
      <c r="L27" s="1">
        <f>G27+G28*J27</f>
        <v>216.23809523809524</v>
      </c>
    </row>
    <row r="28" spans="2:12" ht="16.2" x14ac:dyDescent="0.3">
      <c r="B28" s="35"/>
      <c r="C28" s="37"/>
      <c r="D28" s="30" t="s">
        <v>27</v>
      </c>
      <c r="E28" s="2">
        <f>E27^2</f>
        <v>0.90792035887489886</v>
      </c>
      <c r="F28" s="30" t="s">
        <v>29</v>
      </c>
      <c r="G28" s="1">
        <f>SLOPE(E3:E22,C3:C22)</f>
        <v>64.976190476190482</v>
      </c>
      <c r="H28" s="33">
        <f>IF(E28=MAX($E$25,$E$28,$E$31,$E$34),1,0)</f>
        <v>0</v>
      </c>
      <c r="I28" s="30" t="s">
        <v>10</v>
      </c>
      <c r="J28" s="16">
        <v>159</v>
      </c>
      <c r="K28" s="30" t="s">
        <v>9</v>
      </c>
      <c r="L28" s="1">
        <f>(J28-G27)/G28</f>
        <v>4.1190912422132646</v>
      </c>
    </row>
    <row r="29" spans="2:12" ht="6.75" customHeight="1" x14ac:dyDescent="0.25">
      <c r="B29" s="28"/>
      <c r="C29" s="29"/>
      <c r="D29" s="29"/>
      <c r="F29" s="29"/>
      <c r="H29" s="34"/>
      <c r="K29" s="29"/>
    </row>
    <row r="30" spans="2:12" ht="14.4" x14ac:dyDescent="0.3">
      <c r="B30" s="35" t="s">
        <v>35</v>
      </c>
      <c r="C30" s="36" t="s">
        <v>25</v>
      </c>
      <c r="D30" s="30" t="s">
        <v>2</v>
      </c>
      <c r="E30" s="2">
        <f>CORREL(I3:I22,C3:C22)</f>
        <v>0.98530170563718811</v>
      </c>
      <c r="F30" s="30" t="s">
        <v>28</v>
      </c>
      <c r="G30" s="1">
        <f>EXP(INTERCEPT(I3:I22,C3:C22))</f>
        <v>13.350561335670092</v>
      </c>
      <c r="H30" s="34"/>
      <c r="K30" s="30" t="s">
        <v>10</v>
      </c>
      <c r="L30" s="1">
        <f>G30*EXP(G31*J27)</f>
        <v>143.04300468985684</v>
      </c>
    </row>
    <row r="31" spans="2:12" ht="16.2" x14ac:dyDescent="0.3">
      <c r="B31" s="35"/>
      <c r="C31" s="37"/>
      <c r="D31" s="30" t="s">
        <v>27</v>
      </c>
      <c r="E31" s="2">
        <f>E30^2</f>
        <v>0.9708194511315521</v>
      </c>
      <c r="F31" s="30" t="s">
        <v>29</v>
      </c>
      <c r="G31" s="1">
        <f>SLOPE(I3:I22,C3:C22)</f>
        <v>0.47431737711359112</v>
      </c>
      <c r="H31" s="33">
        <f>IF(E31=MAX($E$25,$E$28,$E$31,$E$34),1,0)</f>
        <v>0</v>
      </c>
      <c r="K31" s="30" t="s">
        <v>9</v>
      </c>
      <c r="L31" s="1">
        <f>(LN(J28)-LN(G30))/G31</f>
        <v>5.2229707157638643</v>
      </c>
    </row>
    <row r="32" spans="2:12" ht="6.75" customHeight="1" x14ac:dyDescent="0.25">
      <c r="B32" s="28"/>
      <c r="C32" s="29"/>
      <c r="D32" s="29"/>
      <c r="F32" s="29"/>
      <c r="H32" s="34"/>
      <c r="K32" s="29"/>
    </row>
    <row r="33" spans="2:12" ht="12.75" customHeight="1" x14ac:dyDescent="0.3">
      <c r="B33" s="35" t="s">
        <v>36</v>
      </c>
      <c r="C33" s="36" t="s">
        <v>26</v>
      </c>
      <c r="D33" s="30" t="s">
        <v>2</v>
      </c>
      <c r="E33" s="2">
        <f>CORREL(E3:E22,K3:K22)</f>
        <v>0.84259387126150664</v>
      </c>
      <c r="F33" s="30" t="s">
        <v>28</v>
      </c>
      <c r="G33" s="1">
        <f>INTERCEPT(E3:E22,K3:K22)</f>
        <v>-81.484230194069085</v>
      </c>
      <c r="H33" s="34"/>
      <c r="K33" s="30" t="s">
        <v>10</v>
      </c>
      <c r="L33" s="1">
        <f>G33+G34*LN(J27)</f>
        <v>240.54802667740756</v>
      </c>
    </row>
    <row r="34" spans="2:12" ht="16.2" x14ac:dyDescent="0.3">
      <c r="B34" s="35"/>
      <c r="C34" s="37"/>
      <c r="D34" s="30" t="s">
        <v>27</v>
      </c>
      <c r="E34" s="2">
        <f>E33^2</f>
        <v>0.7099644318874524</v>
      </c>
      <c r="F34" s="30" t="s">
        <v>29</v>
      </c>
      <c r="G34" s="1">
        <f>SLOPE(E3:E22,K3:K22)</f>
        <v>200.08989124932305</v>
      </c>
      <c r="H34" s="33">
        <f>IF(E34=MAX($E$25,$E$28,$E$31,$E$34),1,0)</f>
        <v>0</v>
      </c>
      <c r="K34" s="30" t="s">
        <v>9</v>
      </c>
      <c r="L34" s="1">
        <f>EXP((J28-G33)/G34)</f>
        <v>3.3263678004190433</v>
      </c>
    </row>
  </sheetData>
  <mergeCells count="8">
    <mergeCell ref="B24:B25"/>
    <mergeCell ref="B27:B28"/>
    <mergeCell ref="B30:B31"/>
    <mergeCell ref="B33:B34"/>
    <mergeCell ref="C33:C34"/>
    <mergeCell ref="C30:C31"/>
    <mergeCell ref="C24:C25"/>
    <mergeCell ref="C27:C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Acolhimento</vt:lpstr>
      <vt:lpstr>Dados e resultados</vt:lpstr>
      <vt:lpstr>Gráfico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2002-01-11T19:24:01Z</dcterms:created>
  <dcterms:modified xsi:type="dcterms:W3CDTF">2014-12-29T18:49:41Z</dcterms:modified>
</cp:coreProperties>
</file>